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PRCI2014_CalculoIncentivo" sheetId="1" r:id="rId1"/>
    <sheet name="EjemploCalculoIncentivo" sheetId="2" r:id="rId2"/>
  </sheets>
  <definedNames/>
  <calcPr fullCalcOnLoad="1"/>
</workbook>
</file>

<file path=xl/sharedStrings.xml><?xml version="1.0" encoding="utf-8"?>
<sst xmlns="http://schemas.openxmlformats.org/spreadsheetml/2006/main" count="120" uniqueCount="55">
  <si>
    <t>PROPANO</t>
  </si>
  <si>
    <t>SI</t>
  </si>
  <si>
    <t>NO</t>
  </si>
  <si>
    <t>Presupuesto total de costes no elegibles (sin IVA)</t>
  </si>
  <si>
    <t>Importe total del presupuesto (sin IVA)</t>
  </si>
  <si>
    <t>Presupuesto subvencionable (sin IVA)</t>
  </si>
  <si>
    <t>CONDICIONES PRESUPUESTARIAS GENERALES</t>
  </si>
  <si>
    <t>DATOS GENERALES DE LA INSTALACIÓN</t>
  </si>
  <si>
    <t>Tipo de combustible existente</t>
  </si>
  <si>
    <t>CARBON</t>
  </si>
  <si>
    <t>GASOLEO</t>
  </si>
  <si>
    <t>GAS NATURAL</t>
  </si>
  <si>
    <t>OTROS</t>
  </si>
  <si>
    <t>Tipo de combustible instalado</t>
  </si>
  <si>
    <t>CALDERA EXIS.</t>
  </si>
  <si>
    <t>CALDERA INS.</t>
  </si>
  <si>
    <t>Si combustible instalado es gas natural, emp. Distribuidora</t>
  </si>
  <si>
    <t>MRG</t>
  </si>
  <si>
    <t>1. Caldera de vapor</t>
  </si>
  <si>
    <t>¿Se instala la caldera?                                      Seleccionar "SI o NO"</t>
  </si>
  <si>
    <t>TIPO DE CALDERA INSTALADA</t>
  </si>
  <si>
    <t>Presión de trabajo de la caldera               (bar)</t>
  </si>
  <si>
    <t>Factor de presión correspondiente a la presión de trabajo de la caldera</t>
  </si>
  <si>
    <t>2. Caldera de agua sobrecalentada</t>
  </si>
  <si>
    <t>3. Caldera de fluido térmico</t>
  </si>
  <si>
    <t>TIPO de caldera instalada</t>
  </si>
  <si>
    <t>POTENCIA TOTAL de todos los TIPOS DE CALDERA INSTALADOS</t>
  </si>
  <si>
    <t>POTENCIA TOTAL de las CALDERAS NO SUSTITUIDAS</t>
  </si>
  <si>
    <t>POTENCIA TOTAL de las CALDERAS QUE COMPONEN LA INSTALACIÓN            (kW)</t>
  </si>
  <si>
    <t>RATIO TOTAL de potencia de calderas sustituidas respecto a POTENCIA TOTAL                           (%)</t>
  </si>
  <si>
    <t>4. Caldera de agua caliente</t>
  </si>
  <si>
    <t>IDENTIFICACIÓN DE LOS TIPOS DE CALDERAS INSTALADAS</t>
  </si>
  <si>
    <t>Potencia total instalada del tipo considerado            (kW)</t>
  </si>
  <si>
    <t>RATIO del tipo de caldera sobre la POTENCIA TOTAL DE LA INSTALACIÓN</t>
  </si>
  <si>
    <t>Cuantía incentivo PARCIAL Distribuidor según tipo de caldera            (€)</t>
  </si>
  <si>
    <t>INCENTIVO PARCIAL SEGÚN TIPO DE CALDERA</t>
  </si>
  <si>
    <r>
      <t xml:space="preserve">Cuantía TOTAL incentivo de </t>
    </r>
    <r>
      <rPr>
        <b/>
        <sz val="9"/>
        <color indexed="8"/>
        <rFont val="Franklin Gothic Medium"/>
        <family val="2"/>
      </rPr>
      <t xml:space="preserve">Madrileña Red de Gas                 </t>
    </r>
    <r>
      <rPr>
        <sz val="9"/>
        <color indexed="8"/>
        <rFont val="Franklin Gothic Medium"/>
        <family val="2"/>
      </rPr>
      <t xml:space="preserve">                      (€)</t>
    </r>
  </si>
  <si>
    <t>Cuantía LIMITE del incentivo por PRESUPUESTO                    (€)</t>
  </si>
  <si>
    <t>Cuantía LIMITE de incentivo por POTENCIA                      (€)</t>
  </si>
  <si>
    <t>CUANTÍA APROXIMADA DEL INCENTIVO</t>
  </si>
  <si>
    <t>TITULAR:</t>
  </si>
  <si>
    <t>DIRECCION:</t>
  </si>
  <si>
    <t>COD. POSTAL:</t>
  </si>
  <si>
    <t>LOCALIDAD:</t>
  </si>
  <si>
    <t>TELÉFONO:</t>
  </si>
  <si>
    <t>PERSONA DE CONTACTO:</t>
  </si>
  <si>
    <t>CARGO:</t>
  </si>
  <si>
    <t>Celdas automáticas</t>
  </si>
  <si>
    <t>Celdas a cumplimentar obligatorias</t>
  </si>
  <si>
    <t>Celdas seleccionables obligatorias</t>
  </si>
  <si>
    <t>Celda final</t>
  </si>
  <si>
    <t>PLAN RENOVE DE CALDERAS INDUSTRIALES A GAS EN LA COMUNIDAD DE MADRID 2018</t>
  </si>
  <si>
    <r>
      <t xml:space="preserve">Cuantía TOTAL incentivo de </t>
    </r>
    <r>
      <rPr>
        <b/>
        <sz val="9"/>
        <color indexed="8"/>
        <rFont val="Franklin Gothic Medium"/>
        <family val="2"/>
      </rPr>
      <t>Nedgia Madrid</t>
    </r>
    <r>
      <rPr>
        <sz val="9"/>
        <color indexed="8"/>
        <rFont val="Franklin Gothic Medium"/>
        <family val="2"/>
      </rPr>
      <t xml:space="preserve">                             (€)</t>
    </r>
  </si>
  <si>
    <t>NEDGIA</t>
  </si>
  <si>
    <t>DISTRIBUIDOR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</si>
</sst>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00"/>
    <numFmt numFmtId="166" formatCode="_-* #,##0.0\ _€_-;\-* #,##0.0\ _€_-;_-* &quot;-&quot;??\ _€_-;_-@_-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0000\ _€_-;\-* #,##0.0000000\ _€_-;_-* &quot;-&quot;??\ _€_-;_-@_-"/>
    <numFmt numFmtId="172" formatCode="#,##0.000"/>
    <numFmt numFmtId="173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Franklin Gothic Medium"/>
      <family val="2"/>
    </font>
    <font>
      <sz val="10"/>
      <color indexed="8"/>
      <name val="Franklin Gothic Medium"/>
      <family val="2"/>
    </font>
    <font>
      <b/>
      <sz val="10"/>
      <color indexed="8"/>
      <name val="Franklin Gothic Medium"/>
      <family val="2"/>
    </font>
    <font>
      <b/>
      <sz val="9"/>
      <color indexed="8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name val="Calibri"/>
      <family val="2"/>
    </font>
    <font>
      <b/>
      <sz val="10"/>
      <name val="Franklin Gothic Medium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Franklin Gothic Medium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E763DE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F006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4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7" borderId="10" xfId="0" applyFont="1" applyFill="1" applyBorder="1" applyAlignment="1" applyProtection="1">
      <alignment horizontal="center" vertical="center" wrapText="1"/>
      <protection hidden="1"/>
    </xf>
    <xf numFmtId="0" fontId="3" fillId="38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39" borderId="10" xfId="0" applyFont="1" applyFill="1" applyBorder="1" applyAlignment="1" applyProtection="1">
      <alignment horizontal="center" vertical="center" wrapText="1"/>
      <protection hidden="1"/>
    </xf>
    <xf numFmtId="0" fontId="3" fillId="24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center" wrapText="1"/>
    </xf>
    <xf numFmtId="0" fontId="3" fillId="24" borderId="11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40" borderId="10" xfId="0" applyFont="1" applyFill="1" applyBorder="1" applyAlignment="1" applyProtection="1">
      <alignment horizontal="center" vertical="center" wrapText="1"/>
      <protection hidden="1"/>
    </xf>
    <xf numFmtId="0" fontId="0" fillId="41" borderId="12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6" fillId="42" borderId="13" xfId="0" applyFont="1" applyFill="1" applyBorder="1" applyAlignment="1">
      <alignment horizontal="center"/>
    </xf>
    <xf numFmtId="0" fontId="6" fillId="42" borderId="14" xfId="0" applyFont="1" applyFill="1" applyBorder="1" applyAlignment="1">
      <alignment horizontal="center"/>
    </xf>
    <xf numFmtId="0" fontId="6" fillId="42" borderId="15" xfId="0" applyFont="1" applyFill="1" applyBorder="1" applyAlignment="1">
      <alignment horizontal="center"/>
    </xf>
    <xf numFmtId="4" fontId="6" fillId="43" borderId="16" xfId="0" applyNumberFormat="1" applyFont="1" applyFill="1" applyBorder="1" applyAlignment="1" applyProtection="1">
      <alignment/>
      <protection locked="0"/>
    </xf>
    <xf numFmtId="4" fontId="6" fillId="44" borderId="17" xfId="0" applyNumberFormat="1" applyFont="1" applyFill="1" applyBorder="1" applyAlignment="1" applyProtection="1">
      <alignment/>
      <protection hidden="1"/>
    </xf>
    <xf numFmtId="4" fontId="6" fillId="45" borderId="18" xfId="0" applyNumberFormat="1" applyFont="1" applyFill="1" applyBorder="1" applyAlignment="1" applyProtection="1">
      <alignment horizontal="center" vertical="center"/>
      <protection hidden="1"/>
    </xf>
    <xf numFmtId="2" fontId="6" fillId="44" borderId="13" xfId="0" applyNumberFormat="1" applyFont="1" applyFill="1" applyBorder="1" applyAlignment="1" applyProtection="1">
      <alignment horizontal="center" vertical="center"/>
      <protection hidden="1"/>
    </xf>
    <xf numFmtId="0" fontId="50" fillId="40" borderId="19" xfId="0" applyFont="1" applyFill="1" applyBorder="1" applyAlignment="1">
      <alignment horizontal="center" vertical="center"/>
    </xf>
    <xf numFmtId="0" fontId="50" fillId="40" borderId="20" xfId="0" applyFont="1" applyFill="1" applyBorder="1" applyAlignment="1">
      <alignment horizontal="center" vertical="center"/>
    </xf>
    <xf numFmtId="0" fontId="3" fillId="39" borderId="11" xfId="0" applyFont="1" applyFill="1" applyBorder="1" applyAlignment="1" applyProtection="1">
      <alignment horizontal="center" vertical="center" wrapText="1"/>
      <protection hidden="1"/>
    </xf>
    <xf numFmtId="4" fontId="51" fillId="43" borderId="21" xfId="0" applyNumberFormat="1" applyFont="1" applyFill="1" applyBorder="1" applyAlignment="1">
      <alignment horizontal="right" vertical="center" indent="2"/>
    </xf>
    <xf numFmtId="4" fontId="51" fillId="43" borderId="22" xfId="0" applyNumberFormat="1" applyFont="1" applyFill="1" applyBorder="1" applyAlignment="1">
      <alignment horizontal="right" vertical="center" indent="2"/>
    </xf>
    <xf numFmtId="4" fontId="6" fillId="45" borderId="20" xfId="0" applyNumberFormat="1" applyFont="1" applyFill="1" applyBorder="1" applyAlignment="1" applyProtection="1">
      <alignment horizontal="center" vertical="center"/>
      <protection hidden="1"/>
    </xf>
    <xf numFmtId="4" fontId="6" fillId="45" borderId="23" xfId="0" applyNumberFormat="1" applyFont="1" applyFill="1" applyBorder="1" applyAlignment="1" applyProtection="1">
      <alignment horizontal="center" vertical="center"/>
      <protection hidden="1"/>
    </xf>
    <xf numFmtId="164" fontId="6" fillId="44" borderId="24" xfId="50" applyNumberFormat="1" applyFont="1" applyFill="1" applyBorder="1" applyAlignment="1">
      <alignment horizontal="center" vertical="center"/>
    </xf>
    <xf numFmtId="164" fontId="6" fillId="44" borderId="25" xfId="50" applyNumberFormat="1" applyFont="1" applyFill="1" applyBorder="1" applyAlignment="1">
      <alignment horizontal="center" vertical="center"/>
    </xf>
    <xf numFmtId="168" fontId="6" fillId="44" borderId="18" xfId="50" applyNumberFormat="1" applyFont="1" applyFill="1" applyBorder="1" applyAlignment="1">
      <alignment horizontal="right" vertical="center" indent="1"/>
    </xf>
    <xf numFmtId="168" fontId="6" fillId="44" borderId="20" xfId="50" applyNumberFormat="1" applyFont="1" applyFill="1" applyBorder="1" applyAlignment="1">
      <alignment horizontal="right" vertical="center" indent="1"/>
    </xf>
    <xf numFmtId="2" fontId="6" fillId="44" borderId="25" xfId="0" applyNumberFormat="1" applyFont="1" applyFill="1" applyBorder="1" applyAlignment="1" applyProtection="1">
      <alignment horizontal="center" vertical="center"/>
      <protection hidden="1"/>
    </xf>
    <xf numFmtId="2" fontId="6" fillId="44" borderId="26" xfId="0" applyNumberFormat="1" applyFont="1" applyFill="1" applyBorder="1" applyAlignment="1" applyProtection="1">
      <alignment horizontal="center" vertical="center"/>
      <protection hidden="1"/>
    </xf>
    <xf numFmtId="0" fontId="52" fillId="46" borderId="20" xfId="0" applyFont="1" applyFill="1" applyBorder="1" applyAlignment="1">
      <alignment/>
    </xf>
    <xf numFmtId="0" fontId="52" fillId="46" borderId="27" xfId="0" applyFont="1" applyFill="1" applyBorder="1" applyAlignment="1">
      <alignment/>
    </xf>
    <xf numFmtId="0" fontId="52" fillId="46" borderId="23" xfId="0" applyFont="1" applyFill="1" applyBorder="1" applyAlignment="1">
      <alignment/>
    </xf>
    <xf numFmtId="3" fontId="0" fillId="47" borderId="20" xfId="0" applyNumberFormat="1" applyFill="1" applyBorder="1" applyAlignment="1">
      <alignment/>
    </xf>
    <xf numFmtId="0" fontId="52" fillId="0" borderId="0" xfId="0" applyFont="1" applyAlignment="1">
      <alignment/>
    </xf>
    <xf numFmtId="3" fontId="0" fillId="45" borderId="20" xfId="0" applyNumberFormat="1" applyFill="1" applyBorder="1" applyAlignment="1">
      <alignment/>
    </xf>
    <xf numFmtId="3" fontId="0" fillId="40" borderId="20" xfId="0" applyNumberFormat="1" applyFill="1" applyBorder="1" applyAlignment="1">
      <alignment/>
    </xf>
    <xf numFmtId="0" fontId="0" fillId="48" borderId="2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4" fontId="6" fillId="43" borderId="16" xfId="0" applyNumberFormat="1" applyFont="1" applyFill="1" applyBorder="1" applyAlignment="1" applyProtection="1">
      <alignment/>
      <protection/>
    </xf>
    <xf numFmtId="0" fontId="50" fillId="40" borderId="28" xfId="0" applyFont="1" applyFill="1" applyBorder="1" applyAlignment="1" applyProtection="1">
      <alignment horizontal="center" vertical="center"/>
      <protection hidden="1"/>
    </xf>
    <xf numFmtId="4" fontId="51" fillId="43" borderId="17" xfId="0" applyNumberFormat="1" applyFont="1" applyFill="1" applyBorder="1" applyAlignment="1" applyProtection="1">
      <alignment horizontal="right" vertical="center" indent="2"/>
      <protection hidden="1"/>
    </xf>
    <xf numFmtId="168" fontId="6" fillId="44" borderId="29" xfId="50" applyNumberFormat="1" applyFont="1" applyFill="1" applyBorder="1" applyAlignment="1" applyProtection="1">
      <alignment horizontal="right" vertical="center" indent="1"/>
      <protection hidden="1"/>
    </xf>
    <xf numFmtId="164" fontId="6" fillId="44" borderId="15" xfId="50" applyNumberFormat="1" applyFont="1" applyFill="1" applyBorder="1" applyAlignment="1" applyProtection="1">
      <alignment horizontal="center" vertical="center"/>
      <protection hidden="1"/>
    </xf>
    <xf numFmtId="43" fontId="6" fillId="44" borderId="10" xfId="50" applyNumberFormat="1" applyFont="1" applyFill="1" applyBorder="1" applyAlignment="1" applyProtection="1">
      <alignment horizontal="right" vertical="center" indent="1"/>
      <protection hidden="1"/>
    </xf>
    <xf numFmtId="4" fontId="51" fillId="43" borderId="10" xfId="0" applyNumberFormat="1" applyFont="1" applyFill="1" applyBorder="1" applyAlignment="1" applyProtection="1">
      <alignment horizontal="right" vertical="center" indent="2"/>
      <protection hidden="1"/>
    </xf>
    <xf numFmtId="164" fontId="6" fillId="44" borderId="10" xfId="50" applyNumberFormat="1" applyFont="1" applyFill="1" applyBorder="1" applyAlignment="1" applyProtection="1">
      <alignment horizontal="center" vertical="center"/>
      <protection hidden="1"/>
    </xf>
    <xf numFmtId="164" fontId="6" fillId="44" borderId="10" xfId="50" applyNumberFormat="1" applyFont="1" applyFill="1" applyBorder="1" applyAlignment="1" applyProtection="1">
      <alignment horizontal="right" vertical="center" indent="1"/>
      <protection hidden="1"/>
    </xf>
    <xf numFmtId="0" fontId="6" fillId="42" borderId="15" xfId="0" applyFont="1" applyFill="1" applyBorder="1" applyAlignment="1" applyProtection="1">
      <alignment horizontal="center"/>
      <protection locked="0"/>
    </xf>
    <xf numFmtId="0" fontId="6" fillId="42" borderId="13" xfId="0" applyFont="1" applyFill="1" applyBorder="1" applyAlignment="1" applyProtection="1">
      <alignment horizontal="center"/>
      <protection locked="0"/>
    </xf>
    <xf numFmtId="0" fontId="50" fillId="40" borderId="19" xfId="0" applyFont="1" applyFill="1" applyBorder="1" applyAlignment="1" applyProtection="1">
      <alignment horizontal="center" vertical="center"/>
      <protection locked="0"/>
    </xf>
    <xf numFmtId="0" fontId="50" fillId="40" borderId="20" xfId="0" applyFont="1" applyFill="1" applyBorder="1" applyAlignment="1" applyProtection="1">
      <alignment horizontal="center" vertical="center"/>
      <protection locked="0"/>
    </xf>
    <xf numFmtId="0" fontId="50" fillId="40" borderId="28" xfId="0" applyFont="1" applyFill="1" applyBorder="1" applyAlignment="1" applyProtection="1">
      <alignment horizontal="center" vertical="center"/>
      <protection locked="0"/>
    </xf>
    <xf numFmtId="4" fontId="6" fillId="45" borderId="18" xfId="0" applyNumberFormat="1" applyFont="1" applyFill="1" applyBorder="1" applyAlignment="1" applyProtection="1">
      <alignment horizontal="center" vertical="center"/>
      <protection hidden="1" locked="0"/>
    </xf>
    <xf numFmtId="4" fontId="6" fillId="45" borderId="20" xfId="0" applyNumberFormat="1" applyFont="1" applyFill="1" applyBorder="1" applyAlignment="1" applyProtection="1">
      <alignment horizontal="center" vertical="center"/>
      <protection hidden="1" locked="0"/>
    </xf>
    <xf numFmtId="4" fontId="6" fillId="45" borderId="23" xfId="0" applyNumberFormat="1" applyFont="1" applyFill="1" applyBorder="1" applyAlignment="1" applyProtection="1">
      <alignment horizontal="center" vertical="center"/>
      <protection hidden="1" locked="0"/>
    </xf>
    <xf numFmtId="4" fontId="51" fillId="43" borderId="22" xfId="0" applyNumberFormat="1" applyFont="1" applyFill="1" applyBorder="1" applyAlignment="1" applyProtection="1">
      <alignment horizontal="right" vertical="center" indent="2"/>
      <protection locked="0"/>
    </xf>
    <xf numFmtId="4" fontId="51" fillId="43" borderId="21" xfId="0" applyNumberFormat="1" applyFont="1" applyFill="1" applyBorder="1" applyAlignment="1" applyProtection="1">
      <alignment horizontal="right" vertical="center" indent="2"/>
      <protection locked="0"/>
    </xf>
    <xf numFmtId="4" fontId="51" fillId="43" borderId="17" xfId="0" applyNumberFormat="1" applyFont="1" applyFill="1" applyBorder="1" applyAlignment="1" applyProtection="1">
      <alignment horizontal="right" vertical="center" indent="2"/>
      <protection locked="0"/>
    </xf>
    <xf numFmtId="168" fontId="6" fillId="44" borderId="18" xfId="50" applyNumberFormat="1" applyFont="1" applyFill="1" applyBorder="1" applyAlignment="1" applyProtection="1">
      <alignment horizontal="right" vertical="center" indent="1"/>
      <protection hidden="1"/>
    </xf>
    <xf numFmtId="168" fontId="6" fillId="44" borderId="20" xfId="50" applyNumberFormat="1" applyFont="1" applyFill="1" applyBorder="1" applyAlignment="1" applyProtection="1">
      <alignment horizontal="right" vertical="center" indent="1"/>
      <protection hidden="1"/>
    </xf>
    <xf numFmtId="4" fontId="51" fillId="43" borderId="10" xfId="0" applyNumberFormat="1" applyFont="1" applyFill="1" applyBorder="1" applyAlignment="1" applyProtection="1">
      <alignment horizontal="right" vertical="center" indent="2"/>
      <protection locked="0"/>
    </xf>
    <xf numFmtId="0" fontId="6" fillId="42" borderId="14" xfId="0" applyFont="1" applyFill="1" applyBorder="1" applyAlignment="1" applyProtection="1">
      <alignment horizontal="center"/>
      <protection locked="0"/>
    </xf>
    <xf numFmtId="0" fontId="54" fillId="49" borderId="30" xfId="0" applyFont="1" applyFill="1" applyBorder="1" applyAlignment="1">
      <alignment vertical="center"/>
    </xf>
    <xf numFmtId="0" fontId="54" fillId="49" borderId="31" xfId="0" applyFont="1" applyFill="1" applyBorder="1" applyAlignment="1">
      <alignment vertical="center"/>
    </xf>
    <xf numFmtId="0" fontId="54" fillId="50" borderId="30" xfId="0" applyFont="1" applyFill="1" applyBorder="1" applyAlignment="1">
      <alignment vertical="center"/>
    </xf>
    <xf numFmtId="0" fontId="54" fillId="50" borderId="31" xfId="0" applyFont="1" applyFill="1" applyBorder="1" applyAlignment="1">
      <alignment vertical="center"/>
    </xf>
    <xf numFmtId="0" fontId="54" fillId="28" borderId="30" xfId="0" applyFont="1" applyFill="1" applyBorder="1" applyAlignment="1">
      <alignment vertical="center"/>
    </xf>
    <xf numFmtId="0" fontId="54" fillId="28" borderId="31" xfId="0" applyFont="1" applyFill="1" applyBorder="1" applyAlignment="1">
      <alignment vertical="center"/>
    </xf>
    <xf numFmtId="0" fontId="4" fillId="36" borderId="32" xfId="0" applyFont="1" applyFill="1" applyBorder="1" applyAlignment="1" applyProtection="1">
      <alignment horizontal="center" vertical="center" wrapText="1"/>
      <protection hidden="1"/>
    </xf>
    <xf numFmtId="0" fontId="53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 applyProtection="1">
      <alignment/>
      <protection hidden="1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50" fillId="51" borderId="32" xfId="0" applyFont="1" applyFill="1" applyBorder="1" applyAlignment="1">
      <alignment horizontal="center"/>
    </xf>
    <xf numFmtId="0" fontId="50" fillId="51" borderId="36" xfId="0" applyFont="1" applyFill="1" applyBorder="1" applyAlignment="1">
      <alignment horizontal="center"/>
    </xf>
    <xf numFmtId="0" fontId="50" fillId="51" borderId="33" xfId="0" applyFont="1" applyFill="1" applyBorder="1" applyAlignment="1">
      <alignment horizontal="center"/>
    </xf>
    <xf numFmtId="0" fontId="54" fillId="52" borderId="37" xfId="0" applyFont="1" applyFill="1" applyBorder="1" applyAlignment="1">
      <alignment vertical="center"/>
    </xf>
    <xf numFmtId="0" fontId="54" fillId="52" borderId="35" xfId="0" applyFont="1" applyFill="1" applyBorder="1" applyAlignment="1">
      <alignment vertical="center"/>
    </xf>
    <xf numFmtId="0" fontId="50" fillId="53" borderId="32" xfId="0" applyFont="1" applyFill="1" applyBorder="1" applyAlignment="1">
      <alignment horizontal="center" vertical="center"/>
    </xf>
    <xf numFmtId="0" fontId="50" fillId="53" borderId="36" xfId="0" applyFont="1" applyFill="1" applyBorder="1" applyAlignment="1">
      <alignment horizontal="center" vertical="center"/>
    </xf>
    <xf numFmtId="0" fontId="50" fillId="53" borderId="33" xfId="0" applyFont="1" applyFill="1" applyBorder="1" applyAlignment="1">
      <alignment horizontal="center" vertical="center"/>
    </xf>
    <xf numFmtId="0" fontId="50" fillId="54" borderId="32" xfId="0" applyFont="1" applyFill="1" applyBorder="1" applyAlignment="1">
      <alignment horizontal="center" vertical="center"/>
    </xf>
    <xf numFmtId="0" fontId="50" fillId="54" borderId="36" xfId="0" applyFont="1" applyFill="1" applyBorder="1" applyAlignment="1">
      <alignment horizontal="center" vertical="center"/>
    </xf>
    <xf numFmtId="0" fontId="50" fillId="54" borderId="33" xfId="0" applyFont="1" applyFill="1" applyBorder="1" applyAlignment="1">
      <alignment horizontal="center" vertical="center"/>
    </xf>
    <xf numFmtId="0" fontId="7" fillId="42" borderId="32" xfId="0" applyFont="1" applyFill="1" applyBorder="1" applyAlignment="1" applyProtection="1">
      <alignment horizontal="center"/>
      <protection hidden="1"/>
    </xf>
    <xf numFmtId="0" fontId="0" fillId="0" borderId="36" xfId="0" applyBorder="1" applyAlignment="1">
      <alignment horizontal="center"/>
    </xf>
    <xf numFmtId="0" fontId="4" fillId="0" borderId="16" xfId="0" applyFont="1" applyBorder="1" applyAlignment="1" applyProtection="1">
      <alignment/>
      <protection hidden="1"/>
    </xf>
    <xf numFmtId="0" fontId="4" fillId="0" borderId="23" xfId="0" applyFont="1" applyBorder="1" applyAlignment="1" applyProtection="1">
      <alignment/>
      <protection hidden="1"/>
    </xf>
    <xf numFmtId="0" fontId="4" fillId="0" borderId="21" xfId="0" applyFont="1" applyBorder="1" applyAlignment="1" applyProtection="1">
      <alignment/>
      <protection hidden="1"/>
    </xf>
    <xf numFmtId="0" fontId="4" fillId="0" borderId="20" xfId="0" applyFont="1" applyBorder="1" applyAlignment="1" applyProtection="1">
      <alignment/>
      <protection hidden="1"/>
    </xf>
    <xf numFmtId="0" fontId="4" fillId="0" borderId="37" xfId="0" applyFont="1" applyBorder="1" applyAlignment="1" applyProtection="1">
      <alignment/>
      <protection hidden="1"/>
    </xf>
    <xf numFmtId="0" fontId="4" fillId="0" borderId="34" xfId="0" applyFont="1" applyBorder="1" applyAlignment="1" applyProtection="1">
      <alignment/>
      <protection hidden="1"/>
    </xf>
    <xf numFmtId="0" fontId="4" fillId="0" borderId="38" xfId="0" applyFont="1" applyBorder="1" applyAlignment="1" applyProtection="1">
      <alignment/>
      <protection hidden="1"/>
    </xf>
    <xf numFmtId="0" fontId="7" fillId="55" borderId="32" xfId="0" applyFont="1" applyFill="1" applyBorder="1" applyAlignment="1" applyProtection="1">
      <alignment horizontal="center"/>
      <protection hidden="1"/>
    </xf>
    <xf numFmtId="0" fontId="0" fillId="55" borderId="36" xfId="0" applyFill="1" applyBorder="1" applyAlignment="1">
      <alignment horizontal="center"/>
    </xf>
    <xf numFmtId="0" fontId="0" fillId="55" borderId="33" xfId="0" applyFill="1" applyBorder="1" applyAlignment="1">
      <alignment horizontal="center"/>
    </xf>
    <xf numFmtId="0" fontId="4" fillId="0" borderId="39" xfId="0" applyFont="1" applyBorder="1" applyAlignment="1" applyProtection="1">
      <alignment/>
      <protection hidden="1"/>
    </xf>
    <xf numFmtId="0" fontId="0" fillId="0" borderId="40" xfId="0" applyBorder="1" applyAlignment="1">
      <alignment/>
    </xf>
    <xf numFmtId="0" fontId="4" fillId="0" borderId="41" xfId="0" applyFont="1" applyBorder="1" applyAlignment="1" applyProtection="1">
      <alignment/>
      <protection hidden="1"/>
    </xf>
    <xf numFmtId="0" fontId="4" fillId="0" borderId="42" xfId="0" applyFont="1" applyBorder="1" applyAlignment="1">
      <alignment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52" fillId="46" borderId="43" xfId="0" applyFont="1" applyFill="1" applyBorder="1" applyAlignment="1">
      <alignment/>
    </xf>
    <xf numFmtId="0" fontId="0" fillId="46" borderId="31" xfId="0" applyFill="1" applyBorder="1" applyAlignment="1">
      <alignment/>
    </xf>
    <xf numFmtId="0" fontId="53" fillId="0" borderId="43" xfId="0" applyFont="1" applyBorder="1" applyAlignment="1" applyProtection="1">
      <alignment/>
      <protection locked="0"/>
    </xf>
    <xf numFmtId="0" fontId="53" fillId="0" borderId="31" xfId="0" applyFont="1" applyBorder="1" applyAlignment="1" applyProtection="1">
      <alignment/>
      <protection locked="0"/>
    </xf>
    <xf numFmtId="0" fontId="55" fillId="56" borderId="32" xfId="0" applyFont="1" applyFill="1" applyBorder="1" applyAlignment="1">
      <alignment horizontal="center"/>
    </xf>
    <xf numFmtId="0" fontId="56" fillId="56" borderId="36" xfId="0" applyFont="1" applyFill="1" applyBorder="1" applyAlignment="1">
      <alignment horizontal="center"/>
    </xf>
    <xf numFmtId="0" fontId="56" fillId="56" borderId="36" xfId="0" applyFont="1" applyFill="1" applyBorder="1" applyAlignment="1">
      <alignment/>
    </xf>
    <xf numFmtId="0" fontId="56" fillId="56" borderId="33" xfId="0" applyFont="1" applyFill="1" applyBorder="1" applyAlignment="1">
      <alignment/>
    </xf>
    <xf numFmtId="0" fontId="53" fillId="0" borderId="20" xfId="0" applyFont="1" applyBorder="1" applyAlignment="1" applyProtection="1">
      <alignment/>
      <protection locked="0"/>
    </xf>
    <xf numFmtId="164" fontId="6" fillId="44" borderId="24" xfId="50" applyNumberFormat="1" applyFont="1" applyFill="1" applyBorder="1" applyAlignment="1" applyProtection="1">
      <alignment horizontal="center" vertical="center"/>
      <protection hidden="1"/>
    </xf>
    <xf numFmtId="164" fontId="6" fillId="44" borderId="25" xfId="5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2">
    <dxf/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/>
    <dxf>
      <fill>
        <patternFill>
          <bgColor rgb="FF00B050"/>
        </patternFill>
      </fill>
    </dxf>
    <dxf/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/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8"/>
  <sheetViews>
    <sheetView tabSelected="1" zoomScalePageLayoutView="0" workbookViewId="0" topLeftCell="A1">
      <selection activeCell="I16" sqref="I16:I19"/>
    </sheetView>
  </sheetViews>
  <sheetFormatPr defaultColWidth="11.421875" defaultRowHeight="15"/>
  <cols>
    <col min="1" max="1" width="6.7109375" style="0" customWidth="1"/>
    <col min="2" max="7" width="15.7109375" style="0" customWidth="1"/>
    <col min="8" max="9" width="18.28125" style="0" customWidth="1"/>
    <col min="10" max="10" width="15.7109375" style="0" customWidth="1"/>
    <col min="11" max="13" width="18.7109375" style="0" hidden="1" customWidth="1"/>
    <col min="14" max="14" width="15.7109375" style="0" hidden="1" customWidth="1"/>
    <col min="15" max="15" width="11.421875" style="0" hidden="1" customWidth="1"/>
  </cols>
  <sheetData>
    <row r="2" ht="15.75" thickBot="1"/>
    <row r="3" spans="2:9" ht="19.5" thickBot="1">
      <c r="B3" s="122" t="s">
        <v>51</v>
      </c>
      <c r="C3" s="123"/>
      <c r="D3" s="123"/>
      <c r="E3" s="123"/>
      <c r="F3" s="123"/>
      <c r="G3" s="123"/>
      <c r="H3" s="124"/>
      <c r="I3" s="125"/>
    </row>
    <row r="4" ht="6" customHeight="1"/>
    <row r="5" spans="2:9" ht="15">
      <c r="B5" s="43" t="s">
        <v>40</v>
      </c>
      <c r="C5" s="126"/>
      <c r="D5" s="126"/>
      <c r="E5" s="126"/>
      <c r="F5" s="43" t="s">
        <v>41</v>
      </c>
      <c r="G5" s="126"/>
      <c r="H5" s="126"/>
      <c r="I5" s="126"/>
    </row>
    <row r="6" spans="2:9" ht="15">
      <c r="B6" s="44" t="s">
        <v>42</v>
      </c>
      <c r="C6" s="51"/>
      <c r="D6" s="43" t="s">
        <v>43</v>
      </c>
      <c r="E6" s="115"/>
      <c r="F6" s="116"/>
      <c r="G6" s="117"/>
      <c r="H6" s="44" t="s">
        <v>44</v>
      </c>
      <c r="I6" s="52"/>
    </row>
    <row r="7" spans="2:9" ht="15">
      <c r="B7" s="118" t="s">
        <v>45</v>
      </c>
      <c r="C7" s="119"/>
      <c r="D7" s="115"/>
      <c r="E7" s="116"/>
      <c r="F7" s="117"/>
      <c r="G7" s="45" t="s">
        <v>46</v>
      </c>
      <c r="H7" s="120"/>
      <c r="I7" s="121"/>
    </row>
    <row r="8" ht="6" customHeight="1" thickBot="1"/>
    <row r="9" spans="2:13" ht="17.25" thickBot="1">
      <c r="B9" s="99" t="s">
        <v>6</v>
      </c>
      <c r="C9" s="100"/>
      <c r="D9" s="100"/>
      <c r="E9" s="100"/>
      <c r="F9" s="108" t="s">
        <v>7</v>
      </c>
      <c r="G9" s="109"/>
      <c r="H9" s="109"/>
      <c r="I9" s="110"/>
      <c r="K9" s="8" t="s">
        <v>14</v>
      </c>
      <c r="L9" s="8" t="s">
        <v>15</v>
      </c>
      <c r="M9" s="8" t="s">
        <v>54</v>
      </c>
    </row>
    <row r="10" spans="2:13" ht="15">
      <c r="B10" s="101" t="s">
        <v>4</v>
      </c>
      <c r="C10" s="102"/>
      <c r="D10" s="102"/>
      <c r="E10" s="26"/>
      <c r="F10" s="111" t="s">
        <v>8</v>
      </c>
      <c r="G10" s="112"/>
      <c r="H10" s="112"/>
      <c r="I10" s="63"/>
      <c r="K10" s="20" t="s">
        <v>9</v>
      </c>
      <c r="L10" s="10" t="s">
        <v>11</v>
      </c>
      <c r="M10" s="10" t="s">
        <v>53</v>
      </c>
    </row>
    <row r="11" spans="2:13" ht="15">
      <c r="B11" s="103" t="s">
        <v>3</v>
      </c>
      <c r="C11" s="104"/>
      <c r="D11" s="104"/>
      <c r="E11" s="26"/>
      <c r="F11" s="113" t="s">
        <v>13</v>
      </c>
      <c r="G11" s="114"/>
      <c r="H11" s="114"/>
      <c r="I11" s="76"/>
      <c r="K11" s="21" t="s">
        <v>10</v>
      </c>
      <c r="L11" s="11" t="s">
        <v>12</v>
      </c>
      <c r="M11" s="12" t="s">
        <v>17</v>
      </c>
    </row>
    <row r="12" spans="2:13" ht="15.75" thickBot="1">
      <c r="B12" s="105" t="s">
        <v>5</v>
      </c>
      <c r="C12" s="106"/>
      <c r="D12" s="107"/>
      <c r="E12" s="27">
        <f>IF(E10="",,IF(E11="",,E10-E11))</f>
        <v>0</v>
      </c>
      <c r="F12" s="85" t="s">
        <v>16</v>
      </c>
      <c r="G12" s="86"/>
      <c r="H12" s="87"/>
      <c r="I12" s="62"/>
      <c r="K12" s="22" t="s">
        <v>0</v>
      </c>
      <c r="L12" s="9"/>
      <c r="M12" s="12" t="s">
        <v>12</v>
      </c>
    </row>
    <row r="13" spans="11:13" ht="15.75" thickBot="1">
      <c r="K13" s="22" t="s">
        <v>11</v>
      </c>
      <c r="L13" s="1"/>
      <c r="M13" s="1"/>
    </row>
    <row r="14" spans="2:13" ht="15.75" thickBot="1">
      <c r="B14" s="93" t="s">
        <v>31</v>
      </c>
      <c r="C14" s="94"/>
      <c r="D14" s="94"/>
      <c r="E14" s="94"/>
      <c r="F14" s="95"/>
      <c r="G14" s="96" t="s">
        <v>35</v>
      </c>
      <c r="H14" s="97"/>
      <c r="I14" s="98"/>
      <c r="K14" s="22" t="s">
        <v>12</v>
      </c>
      <c r="L14" s="1"/>
      <c r="M14" s="1"/>
    </row>
    <row r="15" spans="2:15" ht="51.75" customHeight="1" thickBot="1">
      <c r="B15" s="83" t="s">
        <v>25</v>
      </c>
      <c r="C15" s="84"/>
      <c r="D15" s="2" t="s">
        <v>19</v>
      </c>
      <c r="E15" s="4" t="s">
        <v>21</v>
      </c>
      <c r="F15" s="7" t="s">
        <v>22</v>
      </c>
      <c r="G15" s="32" t="s">
        <v>32</v>
      </c>
      <c r="H15" s="16" t="s">
        <v>33</v>
      </c>
      <c r="I15" s="17" t="s">
        <v>34</v>
      </c>
      <c r="O15" s="15" t="s">
        <v>20</v>
      </c>
    </row>
    <row r="16" spans="2:15" ht="18" customHeight="1">
      <c r="B16" s="77" t="s">
        <v>18</v>
      </c>
      <c r="C16" s="78"/>
      <c r="D16" s="64"/>
      <c r="E16" s="67"/>
      <c r="F16" s="29">
        <f>IF($D$16="SI",IF($E$16="","",IF($E$16&lt;=8,0.92,IF($E$16&lt;=10,ROUND(0.92+(($E$16-8)*(0.04/2)),2),IF($E$16&lt;=12,ROUND(0.96+((E16-10)*(0.04/2)),2),IF($E$16&lt;=14,ROUND(1+((E16-12)*(0.12/2)),2),IF($E$16&lt;=16,ROUND(1.12+((E16-14)*(0.08/2)),2),1.2)))))),"")</f>
      </c>
      <c r="G16" s="70"/>
      <c r="H16" s="73">
        <f>IF($D$16="","",IF($G$16="","",ROUND(($G$16/$D$23),4)))</f>
      </c>
      <c r="I16" s="127">
        <f>IF($D$16="","",IF($F$16="","",IF($G$16="","",IF($D$23&lt;=1000,ROUND($F$16*(6*$D$23+685)*$H$16,0),ROUND(($F$16*6685)*$H$16,0)))))</f>
      </c>
      <c r="O16" s="10" t="s">
        <v>2</v>
      </c>
    </row>
    <row r="17" spans="2:15" ht="18" customHeight="1">
      <c r="B17" s="79" t="s">
        <v>23</v>
      </c>
      <c r="C17" s="80"/>
      <c r="D17" s="65"/>
      <c r="E17" s="68"/>
      <c r="F17" s="41">
        <f>IF($D$17="SI",IF($E$17="","",IF($E$17&lt;=8,0.92,IF($E$17&lt;=10,ROUND(0.92+(($E$17-8)*(0.04/2)),2),IF($E$17&lt;=12,ROUND(0.96+((E17-10)*(0.04/2)),2),IF($E$17&lt;=14,ROUND(1+((E17-12)*(0.12/2)),2),IF($E$17&lt;=16,ROUND(1.12+((E17-14)*(0.08/2)),2),1.2)))))),"")</f>
      </c>
      <c r="G17" s="71"/>
      <c r="H17" s="74">
        <f>IF($D$17="","",IF($G$17="","",ROUND(($G$17/$D$23),4)))</f>
      </c>
      <c r="I17" s="128">
        <f>IF($D$17="","",IF($F$17="","",IF($G$17="","",IF($D$23&lt;=1000,ROUND($F$17*(6*$D$23+685)*$H$17,0),ROUND(($F$17*6685)*$H$17,0)))))</f>
      </c>
      <c r="O17" s="10" t="s">
        <v>1</v>
      </c>
    </row>
    <row r="18" spans="2:9" ht="18" customHeight="1">
      <c r="B18" s="81" t="s">
        <v>24</v>
      </c>
      <c r="C18" s="82"/>
      <c r="D18" s="65"/>
      <c r="E18" s="69"/>
      <c r="F18" s="42">
        <f>IF($D$18="SI",IF($E$18="","",IF($E$18&lt;=8,0.92,IF($E$18&lt;=10,ROUND(0.92+(($E$18-8)*(0.04/2)),2),IF($E$18&lt;=12,ROUND(0.96+((E18-10)*(0.04/2)),2),IF($E$18&lt;=14,ROUND(1+((E18-12)*(0.12/2)),2),IF($E$18&lt;=16,ROUND(1.12+((E18-14)*(0.08/2)),2),1.2)))))),"")</f>
      </c>
      <c r="G18" s="71"/>
      <c r="H18" s="74">
        <f>IF($D$18="","",IF($G$18="","",ROUND(($G$18/$D$23),4)))</f>
      </c>
      <c r="I18" s="128">
        <f>IF($D$18="","",IF($F$18="","",IF($G$18="","",IF($D$23&lt;=1000,ROUND($F$18*(6*$D$23+685)*$H$18,0),ROUND(($F$18*6685)*$H$18,0)))))</f>
      </c>
    </row>
    <row r="19" spans="2:9" ht="18" customHeight="1" thickBot="1">
      <c r="B19" s="91" t="s">
        <v>30</v>
      </c>
      <c r="C19" s="92"/>
      <c r="D19" s="66"/>
      <c r="E19" s="19"/>
      <c r="F19" s="19"/>
      <c r="G19" s="72"/>
      <c r="H19" s="56">
        <f>IF($D$19="","",IF($G$19="","",ROUND(($G$19/$D$23),4)))</f>
      </c>
      <c r="I19" s="57">
        <f>IF($D$19="","",IF($D$23="","",IF($G$19="","",IF($D$23&lt;=1000,ROUND((6*$D$23+685)*$H$19,0),ROUND(6685*$H$19,0)))))</f>
      </c>
    </row>
    <row r="20" ht="15.75" thickBot="1"/>
    <row r="21" spans="2:9" ht="15.75" thickBot="1">
      <c r="B21" s="88" t="s">
        <v>39</v>
      </c>
      <c r="C21" s="89"/>
      <c r="D21" s="89"/>
      <c r="E21" s="89"/>
      <c r="F21" s="89"/>
      <c r="G21" s="89"/>
      <c r="H21" s="89"/>
      <c r="I21" s="90"/>
    </row>
    <row r="22" spans="2:9" ht="64.5" thickBot="1">
      <c r="B22" s="5" t="s">
        <v>26</v>
      </c>
      <c r="C22" s="6" t="s">
        <v>27</v>
      </c>
      <c r="D22" s="13" t="s">
        <v>28</v>
      </c>
      <c r="E22" s="14" t="s">
        <v>29</v>
      </c>
      <c r="F22" s="7" t="s">
        <v>37</v>
      </c>
      <c r="G22" s="4" t="s">
        <v>38</v>
      </c>
      <c r="H22" s="18" t="s">
        <v>52</v>
      </c>
      <c r="I22" s="3" t="s">
        <v>36</v>
      </c>
    </row>
    <row r="23" spans="2:9" ht="15.75" thickBot="1">
      <c r="B23" s="58">
        <f>IF(SUM($G$16:$G$19)="","",IF(SUM($G$16:$G$19)=0,"",SUM($G$16:$G$19)))</f>
      </c>
      <c r="C23" s="75"/>
      <c r="D23" s="58">
        <f>IF($B$23="","",$B$23+$C$23)</f>
      </c>
      <c r="E23" s="58">
        <f>IF($B$23="","",IF($B$23=0,"",IF($C$23="",100,($B$23/$D$23)*100)))</f>
      </c>
      <c r="F23" s="60">
        <f>IF($E$12="","",IF($I$10="","",IF($I$10="GAS NATURAL","",IF($I$12="","",IF($I$12="OTROS","",IF($I$11="GAS NATURAL",ROUND(0.12*$E$12,0),""))))))</f>
      </c>
      <c r="G23" s="61">
        <f>IF($E$12="","",IF($I$10="","",IF($I$10="GAS NATURAL","",IF($I$12="","",IF($I$12="OTROS","",IF($I$11="GAS NATURAL",IF($B$23="","",SUM($I$16:$I$19))))))))</f>
      </c>
      <c r="H23" s="61">
        <f>IF($F$23="","",IF($G$23="","",IF($I$12="MRG","",MINA($F$23:$G$23))))</f>
      </c>
      <c r="I23" s="61">
        <f>IF($F$23="","",IF($G$23="","",IF($I$12="GND","",MINA($F$23:$G$23))))</f>
      </c>
    </row>
    <row r="24" ht="18" customHeight="1"/>
    <row r="25" spans="3:6" ht="15">
      <c r="C25" s="46"/>
      <c r="D25" s="47" t="s">
        <v>47</v>
      </c>
      <c r="E25" s="47"/>
      <c r="F25" s="47"/>
    </row>
    <row r="26" spans="3:6" ht="15">
      <c r="C26" s="48"/>
      <c r="D26" s="47" t="s">
        <v>48</v>
      </c>
      <c r="E26" s="47"/>
      <c r="F26" s="47"/>
    </row>
    <row r="27" spans="3:6" ht="15">
      <c r="C27" s="49"/>
      <c r="D27" s="47" t="s">
        <v>49</v>
      </c>
      <c r="E27" s="47"/>
      <c r="F27" s="47"/>
    </row>
    <row r="28" spans="3:6" ht="15">
      <c r="C28" s="50"/>
      <c r="D28" s="47" t="s">
        <v>50</v>
      </c>
      <c r="E28" s="47"/>
      <c r="F28" s="47"/>
    </row>
  </sheetData>
  <sheetProtection password="EBCD" sheet="1"/>
  <mergeCells count="23">
    <mergeCell ref="E6:G6"/>
    <mergeCell ref="B7:C7"/>
    <mergeCell ref="D7:F7"/>
    <mergeCell ref="H7:I7"/>
    <mergeCell ref="B3:I3"/>
    <mergeCell ref="C5:E5"/>
    <mergeCell ref="G5:I5"/>
    <mergeCell ref="B9:E9"/>
    <mergeCell ref="B10:D10"/>
    <mergeCell ref="B11:D11"/>
    <mergeCell ref="B12:D12"/>
    <mergeCell ref="F9:I9"/>
    <mergeCell ref="F10:H10"/>
    <mergeCell ref="F11:H11"/>
    <mergeCell ref="B16:C16"/>
    <mergeCell ref="B17:C17"/>
    <mergeCell ref="B18:C18"/>
    <mergeCell ref="B15:C15"/>
    <mergeCell ref="F12:H12"/>
    <mergeCell ref="B21:I21"/>
    <mergeCell ref="B19:C19"/>
    <mergeCell ref="B14:F14"/>
    <mergeCell ref="G14:I14"/>
  </mergeCells>
  <conditionalFormatting sqref="I23">
    <cfRule type="cellIs" priority="7" dxfId="1" operator="greaterThan" stopIfTrue="1">
      <formula>0</formula>
    </cfRule>
    <cfRule type="cellIs" priority="8" dxfId="0" operator="greaterThan" stopIfTrue="1">
      <formula>0</formula>
    </cfRule>
    <cfRule type="cellIs" priority="9" dxfId="1" operator="greaterThanOrEqual" stopIfTrue="1">
      <formula>0</formula>
    </cfRule>
  </conditionalFormatting>
  <conditionalFormatting sqref="H23">
    <cfRule type="cellIs" priority="1" dxfId="1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  <cfRule type="cellIs" priority="4" dxfId="1" operator="greaterThanOrEqual" stopIfTrue="1">
      <formula>0</formula>
    </cfRule>
  </conditionalFormatting>
  <dataValidations count="4">
    <dataValidation type="list" allowBlank="1" showInputMessage="1" showErrorMessage="1" sqref="I10">
      <formula1>$K$10:$K$14</formula1>
    </dataValidation>
    <dataValidation type="list" allowBlank="1" showInputMessage="1" showErrorMessage="1" sqref="I11">
      <formula1>$L$10:$L$11</formula1>
    </dataValidation>
    <dataValidation type="list" allowBlank="1" showInputMessage="1" showErrorMessage="1" sqref="I12">
      <formula1>$M$10:$M$12</formula1>
    </dataValidation>
    <dataValidation type="list" allowBlank="1" showInputMessage="1" showErrorMessage="1" sqref="D16:D19">
      <formula1>$O$16:$O$17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28"/>
  <sheetViews>
    <sheetView zoomScalePageLayoutView="0" workbookViewId="0" topLeftCell="A4">
      <selection activeCell="E10" sqref="E10"/>
    </sheetView>
  </sheetViews>
  <sheetFormatPr defaultColWidth="11.421875" defaultRowHeight="15"/>
  <cols>
    <col min="1" max="1" width="6.7109375" style="0" customWidth="1"/>
    <col min="2" max="7" width="15.7109375" style="0" customWidth="1"/>
    <col min="8" max="9" width="18.28125" style="0" customWidth="1"/>
    <col min="10" max="10" width="15.7109375" style="0" customWidth="1"/>
    <col min="11" max="13" width="18.7109375" style="0" hidden="1" customWidth="1"/>
    <col min="14" max="14" width="15.7109375" style="0" hidden="1" customWidth="1"/>
    <col min="15" max="15" width="11.421875" style="0" hidden="1" customWidth="1"/>
  </cols>
  <sheetData>
    <row r="2" ht="15.75" thickBot="1"/>
    <row r="3" spans="2:9" ht="19.5" thickBot="1">
      <c r="B3" s="122" t="s">
        <v>51</v>
      </c>
      <c r="C3" s="123"/>
      <c r="D3" s="123"/>
      <c r="E3" s="123"/>
      <c r="F3" s="123"/>
      <c r="G3" s="123"/>
      <c r="H3" s="124"/>
      <c r="I3" s="125"/>
    </row>
    <row r="5" spans="2:9" ht="15">
      <c r="B5" s="43" t="s">
        <v>40</v>
      </c>
      <c r="C5" s="126"/>
      <c r="D5" s="126"/>
      <c r="E5" s="126"/>
      <c r="F5" s="43" t="s">
        <v>41</v>
      </c>
      <c r="G5" s="126"/>
      <c r="H5" s="126"/>
      <c r="I5" s="126"/>
    </row>
    <row r="6" spans="2:9" ht="15">
      <c r="B6" s="44" t="s">
        <v>42</v>
      </c>
      <c r="C6" s="51"/>
      <c r="D6" s="43" t="s">
        <v>43</v>
      </c>
      <c r="E6" s="115"/>
      <c r="F6" s="116"/>
      <c r="G6" s="117"/>
      <c r="H6" s="44" t="s">
        <v>44</v>
      </c>
      <c r="I6" s="52"/>
    </row>
    <row r="7" spans="2:9" ht="15">
      <c r="B7" s="118" t="s">
        <v>45</v>
      </c>
      <c r="C7" s="119"/>
      <c r="D7" s="115"/>
      <c r="E7" s="116"/>
      <c r="F7" s="117"/>
      <c r="G7" s="45" t="s">
        <v>46</v>
      </c>
      <c r="H7" s="120"/>
      <c r="I7" s="121"/>
    </row>
    <row r="8" ht="15.75" thickBot="1"/>
    <row r="9" spans="2:13" ht="17.25" thickBot="1">
      <c r="B9" s="99" t="s">
        <v>6</v>
      </c>
      <c r="C9" s="100"/>
      <c r="D9" s="100"/>
      <c r="E9" s="100"/>
      <c r="F9" s="108" t="s">
        <v>7</v>
      </c>
      <c r="G9" s="109"/>
      <c r="H9" s="109"/>
      <c r="I9" s="110"/>
      <c r="K9" s="8" t="s">
        <v>14</v>
      </c>
      <c r="L9" s="8" t="s">
        <v>15</v>
      </c>
      <c r="M9" s="8" t="s">
        <v>54</v>
      </c>
    </row>
    <row r="10" spans="2:13" ht="15">
      <c r="B10" s="101" t="s">
        <v>4</v>
      </c>
      <c r="C10" s="102"/>
      <c r="D10" s="102"/>
      <c r="E10" s="53">
        <v>100000</v>
      </c>
      <c r="F10" s="111" t="s">
        <v>8</v>
      </c>
      <c r="G10" s="112"/>
      <c r="H10" s="112"/>
      <c r="I10" s="23" t="s">
        <v>10</v>
      </c>
      <c r="K10" s="20" t="s">
        <v>9</v>
      </c>
      <c r="L10" s="10" t="s">
        <v>11</v>
      </c>
      <c r="M10" s="10" t="s">
        <v>53</v>
      </c>
    </row>
    <row r="11" spans="2:13" ht="15">
      <c r="B11" s="103" t="s">
        <v>3</v>
      </c>
      <c r="C11" s="104"/>
      <c r="D11" s="104"/>
      <c r="E11" s="53">
        <v>20000</v>
      </c>
      <c r="F11" s="113" t="s">
        <v>13</v>
      </c>
      <c r="G11" s="114"/>
      <c r="H11" s="114"/>
      <c r="I11" s="24" t="s">
        <v>11</v>
      </c>
      <c r="K11" s="21" t="s">
        <v>10</v>
      </c>
      <c r="L11" s="11" t="s">
        <v>12</v>
      </c>
      <c r="M11" s="12" t="s">
        <v>17</v>
      </c>
    </row>
    <row r="12" spans="2:13" ht="15.75" thickBot="1">
      <c r="B12" s="105" t="s">
        <v>5</v>
      </c>
      <c r="C12" s="106"/>
      <c r="D12" s="107"/>
      <c r="E12" s="27">
        <f>IF(E10="",,IF(E11="",,E10-E11))</f>
        <v>80000</v>
      </c>
      <c r="F12" s="85" t="s">
        <v>16</v>
      </c>
      <c r="G12" s="86"/>
      <c r="H12" s="87"/>
      <c r="I12" s="25" t="s">
        <v>17</v>
      </c>
      <c r="K12" s="22" t="s">
        <v>0</v>
      </c>
      <c r="L12" s="9"/>
      <c r="M12" s="12" t="s">
        <v>12</v>
      </c>
    </row>
    <row r="13" spans="11:13" ht="15.75" thickBot="1">
      <c r="K13" s="22" t="s">
        <v>11</v>
      </c>
      <c r="L13" s="1"/>
      <c r="M13" s="1"/>
    </row>
    <row r="14" spans="2:13" ht="15.75" thickBot="1">
      <c r="B14" s="93" t="s">
        <v>31</v>
      </c>
      <c r="C14" s="94"/>
      <c r="D14" s="94"/>
      <c r="E14" s="94"/>
      <c r="F14" s="95"/>
      <c r="G14" s="96" t="s">
        <v>35</v>
      </c>
      <c r="H14" s="97"/>
      <c r="I14" s="98"/>
      <c r="K14" s="22" t="s">
        <v>12</v>
      </c>
      <c r="L14" s="1"/>
      <c r="M14" s="1"/>
    </row>
    <row r="15" spans="2:15" ht="54.75" thickBot="1">
      <c r="B15" s="83" t="s">
        <v>25</v>
      </c>
      <c r="C15" s="84"/>
      <c r="D15" s="2" t="s">
        <v>19</v>
      </c>
      <c r="E15" s="4" t="s">
        <v>21</v>
      </c>
      <c r="F15" s="7" t="s">
        <v>22</v>
      </c>
      <c r="G15" s="32" t="s">
        <v>32</v>
      </c>
      <c r="H15" s="16" t="s">
        <v>33</v>
      </c>
      <c r="I15" s="17" t="s">
        <v>34</v>
      </c>
      <c r="O15" s="15" t="s">
        <v>20</v>
      </c>
    </row>
    <row r="16" spans="2:15" ht="15">
      <c r="B16" s="77" t="s">
        <v>18</v>
      </c>
      <c r="C16" s="78"/>
      <c r="D16" s="30"/>
      <c r="E16" s="28"/>
      <c r="F16" s="29">
        <f>IF($D$16="SI",IF($E$16="","",IF($E$16&lt;=8,0.92,IF($E$16&lt;=10,ROUND(0.92+(($E$16-8)*(0.04/2)),2),IF($E$16&lt;=12,ROUND(0.96+((E16-10)*(0.04/2)),2),IF($E$16&lt;=14,ROUND(1+((E16-12)*(0.12/2)),2),IF($E$16&lt;=16,ROUND(1.12+((E16-14)*(0.08/2)),2),1.2)))))),"")</f>
      </c>
      <c r="G16" s="34"/>
      <c r="H16" s="39">
        <f>IF($D$16="","",IF($G$16="","",ROUND(($G$16/$D$23),4)))</f>
      </c>
      <c r="I16" s="37">
        <f>IF($D$16="","",IF($F$16="","",IF($G$16="","",IF($D$23&lt;=1000,ROUND($F$16*(6*$D$23+685)*$H$16,0),ROUND(($F$16*6685)*$H$16,0)))))</f>
      </c>
      <c r="O16" s="10" t="s">
        <v>2</v>
      </c>
    </row>
    <row r="17" spans="2:15" ht="15">
      <c r="B17" s="79" t="s">
        <v>23</v>
      </c>
      <c r="C17" s="80"/>
      <c r="D17" s="31" t="s">
        <v>1</v>
      </c>
      <c r="E17" s="35">
        <v>12</v>
      </c>
      <c r="F17" s="41">
        <f>IF($D$17="SI",IF($E$17="","",IF($E$17&lt;=8,0.92,IF($E$17&lt;=10,ROUND(0.92+(($E$17-8)*(0.04/2)),2),IF($E$17&lt;=12,ROUND(0.96+((E17-10)*(0.04/2)),2),IF($E$17&lt;=14,ROUND(1+((E17-12)*(0.12/2)),2),IF($E$17&lt;=16,ROUND(1.12+((E17-14)*(0.08/2)),2),1.2)))))),"")</f>
        <v>1</v>
      </c>
      <c r="G17" s="33">
        <v>500</v>
      </c>
      <c r="H17" s="40">
        <f>IF($D$17="","",IF($G$17="","",ROUND(($G$17/$D$23),4)))</f>
        <v>1</v>
      </c>
      <c r="I17" s="38">
        <f>IF($D$17="","",IF($F$17="","",IF($G$17="","",IF($D$23&lt;=1000,ROUND($F$17*(6*$D$23+685)*$H$17,0),ROUND(($F$17*6685)*$H$17,0)))))</f>
        <v>3685</v>
      </c>
      <c r="O17" s="10" t="s">
        <v>1</v>
      </c>
    </row>
    <row r="18" spans="2:9" ht="15">
      <c r="B18" s="81" t="s">
        <v>24</v>
      </c>
      <c r="C18" s="82"/>
      <c r="D18" s="31"/>
      <c r="E18" s="36"/>
      <c r="F18" s="42">
        <f>IF($D$18="SI",IF($E$18="","",IF($E$18&lt;=8,0.92,IF($E$18&lt;=10,ROUND(0.92+(($E$18-8)*(0.04/2)),2),IF($E$18&lt;=12,ROUND(0.96+((E18-10)*(0.04/2)),2),IF($E$18&lt;=14,ROUND(1+((E18-12)*(0.12/2)),2),IF($E$18&lt;=16,ROUND(1.12+((E18-14)*(0.08/2)),2),1.2)))))),"")</f>
      </c>
      <c r="G18" s="33"/>
      <c r="H18" s="40">
        <f>IF($D$18="","",IF($G$18="","",ROUND(($G$18/$D$23),4)))</f>
      </c>
      <c r="I18" s="38">
        <f>IF($D$18="","",IF($F$18="","",IF($G$18="","",IF($D$23&lt;=1000,ROUND($F$18*(6*$D$23+685)*$H$18,0),ROUND(($F$18*6685)*$H$18,0)))))</f>
      </c>
    </row>
    <row r="19" spans="2:9" ht="15.75" thickBot="1">
      <c r="B19" s="91" t="s">
        <v>30</v>
      </c>
      <c r="C19" s="92"/>
      <c r="D19" s="54"/>
      <c r="E19" s="19"/>
      <c r="F19" s="19"/>
      <c r="G19" s="55"/>
      <c r="H19" s="56">
        <f>IF($D$19="","",IF($G$19="","",ROUND(($G$19/$D$23),4)))</f>
      </c>
      <c r="I19" s="57">
        <f>IF($D$19="","",IF($D$23="","",IF($G$19="","",IF($D$23&lt;=1000,ROUND((6*$D$23+685)*$H$19,0),ROUND(6685*$H$19,0)))))</f>
      </c>
    </row>
    <row r="20" ht="15.75" thickBot="1"/>
    <row r="21" spans="2:9" ht="15.75" thickBot="1">
      <c r="B21" s="88" t="s">
        <v>39</v>
      </c>
      <c r="C21" s="89"/>
      <c r="D21" s="89"/>
      <c r="E21" s="89"/>
      <c r="F21" s="89"/>
      <c r="G21" s="89"/>
      <c r="H21" s="89"/>
      <c r="I21" s="90"/>
    </row>
    <row r="22" spans="2:9" ht="64.5" thickBot="1">
      <c r="B22" s="5" t="s">
        <v>26</v>
      </c>
      <c r="C22" s="6" t="s">
        <v>27</v>
      </c>
      <c r="D22" s="13" t="s">
        <v>28</v>
      </c>
      <c r="E22" s="14" t="s">
        <v>29</v>
      </c>
      <c r="F22" s="7" t="s">
        <v>37</v>
      </c>
      <c r="G22" s="4" t="s">
        <v>38</v>
      </c>
      <c r="H22" s="18" t="s">
        <v>52</v>
      </c>
      <c r="I22" s="3" t="s">
        <v>36</v>
      </c>
    </row>
    <row r="23" spans="2:9" ht="15.75" thickBot="1">
      <c r="B23" s="58">
        <f>IF(SUM($G$16:$G$19)="","",IF(SUM($G$16:$G$19)=0,"",SUM($G$16:$G$19)))</f>
        <v>500</v>
      </c>
      <c r="C23" s="59"/>
      <c r="D23" s="58">
        <f>IF($B$23="","",$B$23+$C$23)</f>
        <v>500</v>
      </c>
      <c r="E23" s="58">
        <f>IF($B$23="","",IF($B$23=0,"",IF($C$23="",100,($B$23/$D$23)*100)))</f>
        <v>100</v>
      </c>
      <c r="F23" s="60">
        <f>IF($E$12="","",IF($I$10="","",IF($I$10="GAS NATURAL","",IF($I$12="","",IF($I$12="OTROS","",IF($I$11="GAS NATURAL",ROUND(0.12*$E$12,0),""))))))</f>
        <v>9600</v>
      </c>
      <c r="G23" s="61">
        <f>IF($E$12="","",IF($I$10="","",IF($I$10="GAS NATURAL","",IF($I$12="","",IF($I$12="OTROS","",IF($I$11="GAS NATURAL",IF($B$23="","",SUM($I$16:$I$19))))))))</f>
        <v>3685</v>
      </c>
      <c r="H23" s="61">
        <f>IF($F$23="","",IF($G$23="","",IF($I$12="MRG","",MINA($F$23:$G$23))))</f>
      </c>
      <c r="I23" s="61">
        <f>IF($F$23="","",IF($G$23="","",IF($I$12="GND","",MINA($F$23:$G$23))))</f>
        <v>3685</v>
      </c>
    </row>
    <row r="24" ht="18" customHeight="1"/>
    <row r="25" spans="3:6" ht="15">
      <c r="C25" s="46"/>
      <c r="D25" s="47" t="s">
        <v>47</v>
      </c>
      <c r="E25" s="47"/>
      <c r="F25" s="47"/>
    </row>
    <row r="26" spans="3:6" ht="15">
      <c r="C26" s="48"/>
      <c r="D26" s="47" t="s">
        <v>48</v>
      </c>
      <c r="E26" s="47"/>
      <c r="F26" s="47"/>
    </row>
    <row r="27" spans="3:6" ht="15">
      <c r="C27" s="49"/>
      <c r="D27" s="47" t="s">
        <v>49</v>
      </c>
      <c r="E27" s="47"/>
      <c r="F27" s="47"/>
    </row>
    <row r="28" spans="3:6" ht="15">
      <c r="C28" s="50"/>
      <c r="D28" s="47" t="s">
        <v>50</v>
      </c>
      <c r="E28" s="47"/>
      <c r="F28" s="47"/>
    </row>
  </sheetData>
  <sheetProtection password="EBCD" sheet="1"/>
  <mergeCells count="23">
    <mergeCell ref="B17:C17"/>
    <mergeCell ref="B18:C18"/>
    <mergeCell ref="B19:C19"/>
    <mergeCell ref="B21:I21"/>
    <mergeCell ref="B12:D12"/>
    <mergeCell ref="F12:H12"/>
    <mergeCell ref="B14:F14"/>
    <mergeCell ref="G14:I14"/>
    <mergeCell ref="B15:C15"/>
    <mergeCell ref="B16:C16"/>
    <mergeCell ref="B9:E9"/>
    <mergeCell ref="F9:I9"/>
    <mergeCell ref="B10:D10"/>
    <mergeCell ref="F10:H10"/>
    <mergeCell ref="B11:D11"/>
    <mergeCell ref="F11:H11"/>
    <mergeCell ref="B3:I3"/>
    <mergeCell ref="C5:E5"/>
    <mergeCell ref="G5:I5"/>
    <mergeCell ref="E6:G6"/>
    <mergeCell ref="B7:C7"/>
    <mergeCell ref="D7:F7"/>
    <mergeCell ref="H7:I7"/>
  </mergeCells>
  <conditionalFormatting sqref="I23">
    <cfRule type="cellIs" priority="5" dxfId="1" operator="greaterThan" stopIfTrue="1">
      <formula>0</formula>
    </cfRule>
    <cfRule type="cellIs" priority="6" dxfId="0" operator="greaterThan" stopIfTrue="1">
      <formula>0</formula>
    </cfRule>
    <cfRule type="cellIs" priority="7" dxfId="1" operator="greaterThanOrEqual" stopIfTrue="1">
      <formula>0</formula>
    </cfRule>
  </conditionalFormatting>
  <conditionalFormatting sqref="H23">
    <cfRule type="cellIs" priority="1" dxfId="1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  <cfRule type="cellIs" priority="4" dxfId="1" operator="greaterThanOrEqual" stopIfTrue="1">
      <formula>0</formula>
    </cfRule>
  </conditionalFormatting>
  <dataValidations count="4">
    <dataValidation type="list" allowBlank="1" showInputMessage="1" showErrorMessage="1" sqref="D16:D19">
      <formula1>$O$16:$O$17</formula1>
    </dataValidation>
    <dataValidation type="list" allowBlank="1" showInputMessage="1" showErrorMessage="1" sqref="I12">
      <formula1>$M$10:$M$12</formula1>
    </dataValidation>
    <dataValidation type="list" allowBlank="1" showInputMessage="1" showErrorMessage="1" sqref="I11">
      <formula1>$L$10:$L$11</formula1>
    </dataValidation>
    <dataValidation type="list" allowBlank="1" showInputMessage="1" showErrorMessage="1" sqref="I10">
      <formula1>$K$10:$K$14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2018-09-26T08:59:09Z</dcterms:modified>
  <cp:category/>
  <cp:version/>
  <cp:contentType/>
  <cp:contentStatus/>
</cp:coreProperties>
</file>